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e plans" sheetId="1" state="visible" r:id="rId1"/>
  </sheets>
  <definedNames>
    <definedName name="_xlnm.Print_Area" localSheetId="0">'Compare plans'!$A$1:$F$40</definedName>
  </definedNames>
  <calcPr calcId="124519" fullCalcOnLoad="1"/>
</workbook>
</file>

<file path=xl/styles.xml><?xml version="1.0" encoding="utf-8"?>
<styleSheet xmlns="http://schemas.openxmlformats.org/spreadsheetml/2006/main">
  <numFmts count="1">
    <numFmt numFmtId="164" formatCode="&quot;$&quot;#,##0"/>
  </numFmts>
  <fonts count="5">
    <font>
      <name val="Calibri"/>
      <family val="2"/>
      <color theme="1"/>
      <sz val="11"/>
      <scheme val="minor"/>
    </font>
    <font>
      <name val="Arial"/>
      <b val="1"/>
      <sz val="14"/>
    </font>
    <font>
      <name val="Arial"/>
      <b val="1"/>
      <color rgb="001F5FA8"/>
    </font>
    <font>
      <name val="Arial"/>
      <b val="1"/>
    </font>
    <font>
      <name val="Arial"/>
      <color theme="1"/>
      <sz val="11"/>
    </font>
  </fonts>
  <fills count="5">
    <fill>
      <patternFill/>
    </fill>
    <fill>
      <patternFill patternType="gray125"/>
    </fill>
    <fill>
      <patternFill patternType="solid">
        <fgColor rgb="00F3F8FD"/>
      </patternFill>
    </fill>
    <fill>
      <patternFill patternType="solid">
        <fgColor rgb="00FFF7E0"/>
      </patternFill>
    </fill>
    <fill>
      <patternFill patternType="solid">
        <fgColor rgb="00DCEBF7"/>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9">
    <xf numFmtId="0" fontId="0" fillId="0" borderId="0" pivotButton="0" quotePrefix="0" xfId="0"/>
    <xf numFmtId="0" fontId="1" fillId="0" borderId="0" pivotButton="0" quotePrefix="0" xfId="0"/>
    <xf numFmtId="0" fontId="4" fillId="0" borderId="0" pivotButton="0" quotePrefix="0" xfId="0"/>
    <xf numFmtId="0" fontId="4" fillId="0" borderId="0" applyAlignment="1" pivotButton="0" quotePrefix="0" xfId="0">
      <alignment vertical="top" wrapText="1"/>
    </xf>
    <xf numFmtId="0" fontId="3" fillId="4" borderId="1" applyAlignment="1" pivotButton="0" quotePrefix="0" xfId="0">
      <alignment horizontal="left" vertical="center" wrapText="1"/>
    </xf>
    <xf numFmtId="0" fontId="3" fillId="4" borderId="1" applyAlignment="1" pivotButton="0" quotePrefix="0" xfId="0">
      <alignment horizontal="center" vertical="center" wrapText="1"/>
    </xf>
    <xf numFmtId="0" fontId="4" fillId="0" borderId="1" applyAlignment="1" pivotButton="0" quotePrefix="0" xfId="0">
      <alignment vertical="center" wrapText="1"/>
    </xf>
    <xf numFmtId="0" fontId="2" fillId="2" borderId="1" applyAlignment="1" pivotButton="0" quotePrefix="0" xfId="0">
      <alignment horizontal="center" vertical="center" wrapText="1"/>
    </xf>
    <xf numFmtId="164" fontId="2" fillId="2" borderId="1" applyAlignment="1" pivotButton="0" quotePrefix="0" xfId="0">
      <alignment horizontal="center" vertical="center" wrapText="1"/>
    </xf>
    <xf numFmtId="9" fontId="2" fillId="2" borderId="1" applyAlignment="1" pivotButton="0" quotePrefix="0" xfId="0">
      <alignment horizontal="center" vertical="center" wrapText="1"/>
    </xf>
    <xf numFmtId="0" fontId="3" fillId="0" borderId="1" pivotButton="0" quotePrefix="0" xfId="0"/>
    <xf numFmtId="164" fontId="4" fillId="3" borderId="1" applyAlignment="1" pivotButton="0" quotePrefix="0" xfId="0">
      <alignment horizontal="center"/>
    </xf>
    <xf numFmtId="0" fontId="4" fillId="0" borderId="1" pivotButton="0" quotePrefix="0" xfId="0"/>
    <xf numFmtId="1" fontId="2" fillId="2" borderId="1" applyAlignment="1" pivotButton="0" quotePrefix="0" xfId="0">
      <alignment horizontal="center"/>
    </xf>
    <xf numFmtId="164" fontId="2" fillId="2" borderId="1" applyAlignment="1" pivotButton="0" quotePrefix="0" xfId="0">
      <alignment horizontal="center"/>
    </xf>
    <xf numFmtId="164" fontId="3" fillId="3" borderId="1" applyAlignment="1" pivotButton="0" quotePrefix="0" xfId="0">
      <alignment horizontal="center"/>
    </xf>
    <xf numFmtId="0" fontId="4" fillId="0" borderId="1" applyAlignment="1" pivotButton="0" quotePrefix="0" xfId="0">
      <alignment horizontal="center" wrapText="1"/>
    </xf>
    <xf numFmtId="164" fontId="4" fillId="0" borderId="1" applyAlignment="1" pivotButton="0" quotePrefix="0" xfId="0">
      <alignment horizontal="center"/>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6" customWidth="1" min="1" max="1"/>
    <col width="20" customWidth="1" min="2" max="2"/>
    <col width="20" customWidth="1" min="3" max="3"/>
    <col width="20" customWidth="1" min="4" max="4"/>
    <col width="20" customWidth="1" min="5" max="5"/>
    <col width="32" customWidth="1" min="6" max="6"/>
  </cols>
  <sheetData>
    <row r="1">
      <c r="A1" s="1" t="inlineStr">
        <is>
          <t>Health plan comparison worksheet</t>
        </is>
      </c>
      <c r="B1" s="2" t="n"/>
      <c r="C1" s="2" t="n"/>
      <c r="D1" s="2" t="n"/>
      <c r="E1" s="2" t="n"/>
      <c r="F1" s="2" t="n"/>
    </row>
    <row r="2" ht="32" customHeight="1">
      <c r="A2" s="3" t="inlineStr">
        <is>
          <t>Blue cells are EXAMPLE values (made up, not real plans). Overwrite them with numbers from each plan's Summary of Benefits and Coverage. Leave a plan column blank if you don't need it.</t>
        </is>
      </c>
      <c r="B2" s="2" t="n"/>
      <c r="C2" s="2" t="n"/>
      <c r="D2" s="2" t="n"/>
      <c r="E2" s="2" t="n"/>
      <c r="F2" s="2" t="n"/>
    </row>
    <row r="3" ht="32" customHeight="1">
      <c r="A3" s="3" t="inlineStr">
        <is>
          <t>Rough estimate for general information only, not insurance or financial advice. Real plans have more rules (visits that count toward the deductible, separate drug rules, out-of-network bills).</t>
        </is>
      </c>
      <c r="B3" s="2" t="n"/>
      <c r="C3" s="2" t="n"/>
      <c r="D3" s="2" t="n"/>
      <c r="E3" s="2" t="n"/>
      <c r="F3" s="2" t="n"/>
    </row>
    <row r="4">
      <c r="A4" s="2" t="n"/>
      <c r="B4" s="2" t="n"/>
      <c r="C4" s="2" t="n"/>
      <c r="D4" s="2" t="n"/>
      <c r="E4" s="2" t="n"/>
      <c r="F4" s="2" t="n"/>
    </row>
    <row r="5">
      <c r="A5" s="4" t="inlineStr">
        <is>
          <t>Plan details</t>
        </is>
      </c>
      <c r="B5" s="5" t="inlineStr">
        <is>
          <t>Plan 1</t>
        </is>
      </c>
      <c r="C5" s="5" t="inlineStr">
        <is>
          <t>Plan 2</t>
        </is>
      </c>
      <c r="D5" s="5" t="inlineStr">
        <is>
          <t>Plan 3</t>
        </is>
      </c>
      <c r="E5" s="5" t="inlineStr">
        <is>
          <t>Plan 4</t>
        </is>
      </c>
      <c r="F5" s="2" t="n"/>
    </row>
    <row r="6" ht="32" customHeight="1">
      <c r="A6" s="6" t="inlineStr">
        <is>
          <t>Plan name</t>
        </is>
      </c>
      <c r="B6" s="7" t="inlineStr">
        <is>
          <t>EXAMPLE Plan A (low premium)</t>
        </is>
      </c>
      <c r="C6" s="7" t="inlineStr">
        <is>
          <t>EXAMPLE Plan B (middle)</t>
        </is>
      </c>
      <c r="D6" s="7" t="inlineStr">
        <is>
          <t>EXAMPLE Plan C (low deductible)</t>
        </is>
      </c>
      <c r="E6" s="7" t="n"/>
      <c r="F6" s="2" t="n"/>
    </row>
    <row r="7" ht="32" customHeight="1">
      <c r="A7" s="6" t="inlineStr">
        <is>
          <t>Premium per month ($, after any subsidy or employer share)</t>
        </is>
      </c>
      <c r="B7" s="8" t="n">
        <v>320</v>
      </c>
      <c r="C7" s="8" t="n">
        <v>450</v>
      </c>
      <c r="D7" s="8" t="n">
        <v>600</v>
      </c>
      <c r="E7" s="8" t="n"/>
      <c r="F7" s="2" t="n"/>
    </row>
    <row r="8">
      <c r="A8" s="6" t="inlineStr">
        <is>
          <t>Deductible ($)</t>
        </is>
      </c>
      <c r="B8" s="8" t="n">
        <v>7500</v>
      </c>
      <c r="C8" s="8" t="n">
        <v>3000</v>
      </c>
      <c r="D8" s="8" t="n">
        <v>1000</v>
      </c>
      <c r="E8" s="8" t="n"/>
      <c r="F8" s="2" t="n"/>
    </row>
    <row r="9">
      <c r="A9" s="6" t="inlineStr">
        <is>
          <t>Copay per office visit ($)</t>
        </is>
      </c>
      <c r="B9" s="8" t="n">
        <v>50</v>
      </c>
      <c r="C9" s="8" t="n">
        <v>30</v>
      </c>
      <c r="D9" s="8" t="n">
        <v>20</v>
      </c>
      <c r="E9" s="8" t="n"/>
      <c r="F9" s="2" t="n"/>
    </row>
    <row r="10">
      <c r="A10" s="6" t="inlineStr">
        <is>
          <t>Coinsurance after deductible (your share)</t>
        </is>
      </c>
      <c r="B10" s="9" t="n">
        <v>0.4</v>
      </c>
      <c r="C10" s="9" t="n">
        <v>0.2</v>
      </c>
      <c r="D10" s="9" t="n">
        <v>0.1</v>
      </c>
      <c r="E10" s="9" t="n"/>
      <c r="F10" s="2" t="n"/>
    </row>
    <row r="11">
      <c r="A11" s="6" t="inlineStr">
        <is>
          <t>Out-of-pocket maximum ($)</t>
        </is>
      </c>
      <c r="B11" s="8" t="n">
        <v>9800</v>
      </c>
      <c r="C11" s="8" t="n">
        <v>7000</v>
      </c>
      <c r="D11" s="8" t="n">
        <v>4000</v>
      </c>
      <c r="E11" s="8" t="n"/>
      <c r="F11" s="2" t="n"/>
    </row>
    <row r="12" ht="32" customHeight="1">
      <c r="A12" s="6" t="inlineStr">
        <is>
          <t>Employer HSA/HRA contribution for the year ($, subtract)</t>
        </is>
      </c>
      <c r="B12" s="8" t="n">
        <v>1500</v>
      </c>
      <c r="C12" s="8" t="n">
        <v>0</v>
      </c>
      <c r="D12" s="8" t="n">
        <v>0</v>
      </c>
      <c r="E12" s="8" t="n"/>
      <c r="F12" s="2" t="n"/>
    </row>
    <row r="13" ht="32" customHeight="1">
      <c r="A13" s="6" t="inlineStr">
        <is>
          <t>Monthly prescription cost ($, your share under this plan)</t>
        </is>
      </c>
      <c r="B13" s="8" t="n">
        <v>60</v>
      </c>
      <c r="C13" s="8" t="n">
        <v>25</v>
      </c>
      <c r="D13" s="8" t="n">
        <v>15</v>
      </c>
      <c r="E13" s="8" t="n"/>
      <c r="F13" s="2" t="n"/>
    </row>
    <row r="14">
      <c r="A14" s="6" t="inlineStr">
        <is>
          <t>Network type (HMO, PPO, EPO, POS)</t>
        </is>
      </c>
      <c r="B14" s="7" t="inlineStr">
        <is>
          <t>HMO</t>
        </is>
      </c>
      <c r="C14" s="7" t="inlineStr">
        <is>
          <t>PPO</t>
        </is>
      </c>
      <c r="D14" s="7" t="inlineStr">
        <is>
          <t>HMO</t>
        </is>
      </c>
      <c r="E14" s="7" t="n"/>
      <c r="F14" s="2" t="n"/>
    </row>
    <row r="15">
      <c r="A15" s="6" t="inlineStr">
        <is>
          <t>My doctors in network? (call to confirm)</t>
        </is>
      </c>
      <c r="B15" s="7" t="inlineStr">
        <is>
          <t>Check</t>
        </is>
      </c>
      <c r="C15" s="7" t="inlineStr">
        <is>
          <t>Check</t>
        </is>
      </c>
      <c r="D15" s="7" t="inlineStr">
        <is>
          <t>Check</t>
        </is>
      </c>
      <c r="E15" s="7" t="n"/>
      <c r="F15" s="2" t="n"/>
    </row>
    <row r="16" ht="32" customHeight="1">
      <c r="A16" s="6" t="inlineStr">
        <is>
          <t>My prescriptions covered? What tier? (check formulary)</t>
        </is>
      </c>
      <c r="B16" s="7" t="inlineStr">
        <is>
          <t>Check</t>
        </is>
      </c>
      <c r="C16" s="7" t="inlineStr">
        <is>
          <t>Check</t>
        </is>
      </c>
      <c r="D16" s="7" t="inlineStr">
        <is>
          <t>Check</t>
        </is>
      </c>
      <c r="E16" s="7" t="n"/>
      <c r="F16" s="2" t="n"/>
    </row>
    <row r="17">
      <c r="A17" s="10" t="inlineStr">
        <is>
          <t>Premiums for the year ($)</t>
        </is>
      </c>
      <c r="B17" s="11">
        <f>IF(B7="","",B7*12)</f>
        <v/>
      </c>
      <c r="C17" s="11">
        <f>IF(C7="","",C7*12)</f>
        <v/>
      </c>
      <c r="D17" s="11">
        <f>IF(D7="","",D7*12)</f>
        <v/>
      </c>
      <c r="E17" s="11">
        <f>IF(E7="","",E7*12)</f>
        <v/>
      </c>
      <c r="F17" s="2" t="n"/>
    </row>
    <row r="18">
      <c r="A18" s="2" t="n"/>
      <c r="B18" s="2" t="n"/>
      <c r="C18" s="2" t="n"/>
      <c r="D18" s="2" t="n"/>
      <c r="E18" s="2" t="n"/>
      <c r="F18" s="2" t="n"/>
    </row>
    <row r="19" ht="32" customHeight="1">
      <c r="A19" s="4" t="inlineStr">
        <is>
          <t>Your scenarios (edit the blue numbers)</t>
        </is>
      </c>
      <c r="B19" s="5" t="inlineStr">
        <is>
          <t>Office visits</t>
        </is>
      </c>
      <c r="C19" s="5" t="inlineStr">
        <is>
          <t>Big bills: hospital, surgery, scans ($)</t>
        </is>
      </c>
      <c r="D19" s="2" t="n"/>
      <c r="E19" s="2" t="n"/>
      <c r="F19" s="2" t="n"/>
    </row>
    <row r="20">
      <c r="A20" s="12" t="inlineStr">
        <is>
          <t>Light year</t>
        </is>
      </c>
      <c r="B20" s="13" t="n">
        <v>3</v>
      </c>
      <c r="C20" s="14" t="n">
        <v>0</v>
      </c>
      <c r="D20" s="2" t="n"/>
      <c r="E20" s="2" t="n"/>
      <c r="F20" s="2" t="n"/>
    </row>
    <row r="21">
      <c r="A21" s="12" t="inlineStr">
        <is>
          <t>Medium year</t>
        </is>
      </c>
      <c r="B21" s="13" t="n">
        <v>8</v>
      </c>
      <c r="C21" s="14" t="n">
        <v>5000</v>
      </c>
      <c r="D21" s="2" t="n"/>
      <c r="E21" s="2" t="n"/>
      <c r="F21" s="2" t="n"/>
    </row>
    <row r="22">
      <c r="A22" s="12" t="inlineStr">
        <is>
          <t>Bad year</t>
        </is>
      </c>
      <c r="B22" s="13" t="n">
        <v>30</v>
      </c>
      <c r="C22" s="14" t="n">
        <v>40000</v>
      </c>
      <c r="D22" s="2" t="n"/>
      <c r="E22" s="2" t="n"/>
      <c r="F22" s="2" t="n"/>
    </row>
    <row r="23">
      <c r="A23" s="2" t="n"/>
      <c r="B23" s="2" t="n"/>
      <c r="C23" s="2" t="n"/>
      <c r="D23" s="2" t="n"/>
      <c r="E23" s="2" t="n"/>
      <c r="F23" s="2" t="n"/>
    </row>
    <row r="24" ht="45" customHeight="1">
      <c r="A24" s="4" t="inlineStr">
        <is>
          <t>Estimated total for the year = premiums + out-of-pocket (capped at the max) - employer HSA/HRA money</t>
        </is>
      </c>
      <c r="B24" s="5">
        <f>IF(B6="","Plan 1",B6)</f>
        <v/>
      </c>
      <c r="C24" s="5">
        <f>IF(C6="","Plan 2",C6)</f>
        <v/>
      </c>
      <c r="D24" s="5">
        <f>IF(D6="","Plan 3",D6)</f>
        <v/>
      </c>
      <c r="E24" s="5">
        <f>IF(E6="","Plan 4",E6)</f>
        <v/>
      </c>
      <c r="F24" s="5" t="inlineStr">
        <is>
          <t>Cheapest in this scenario</t>
        </is>
      </c>
    </row>
    <row r="25" ht="32" customHeight="1">
      <c r="A25" s="12" t="inlineStr">
        <is>
          <t>Light year</t>
        </is>
      </c>
      <c r="B25" s="15">
        <f>IF(B$7="","",B$7*12+MIN(B$11,$B$20*B$9+IF($C$20&lt;=B$8,$C$20,B$8+($C$20-B$8)*B$10)+12*N(B$13))-MIN(N(B$12),MIN(B$11,$B$20*B$9+IF($C$20&lt;=B$8,$C$20,B$8+($C$20-B$8)*B$10)+12*N(B$13))))</f>
        <v/>
      </c>
      <c r="C25" s="15">
        <f>IF(C$7="","",C$7*12+MIN(C$11,$B$20*C$9+IF($C$20&lt;=C$8,$C$20,C$8+($C$20-C$8)*C$10)+12*N(C$13))-MIN(N(C$12),MIN(C$11,$B$20*C$9+IF($C$20&lt;=C$8,$C$20,C$8+($C$20-C$8)*C$10)+12*N(C$13))))</f>
        <v/>
      </c>
      <c r="D25" s="15">
        <f>IF(D$7="","",D$7*12+MIN(D$11,$B$20*D$9+IF($C$20&lt;=D$8,$C$20,D$8+($C$20-D$8)*D$10)+12*N(D$13))-MIN(N(D$12),MIN(D$11,$B$20*D$9+IF($C$20&lt;=D$8,$C$20,D$8+($C$20-D$8)*D$10)+12*N(D$13))))</f>
        <v/>
      </c>
      <c r="E25" s="15">
        <f>IF(E$7="","",E$7*12+MIN(E$11,$B$20*E$9+IF($C$20&lt;=E$8,$C$20,E$8+($C$20-E$8)*E$10)+12*N(E$13))-MIN(N(E$12),MIN(E$11,$B$20*E$9+IF($C$20&lt;=E$8,$C$20,E$8+($C$20-E$8)*E$10)+12*N(E$13))))</f>
        <v/>
      </c>
      <c r="F25" s="16">
        <f>IF(COUNT(B25:E25)=0,"",INDEX($B$24:$E$24,MATCH(MIN(B25:E25),B25:E25,0)))</f>
        <v/>
      </c>
    </row>
    <row r="26" ht="32" customHeight="1">
      <c r="A26" s="12" t="inlineStr">
        <is>
          <t>Medium year</t>
        </is>
      </c>
      <c r="B26" s="15">
        <f>IF(B$7="","",B$7*12+MIN(B$11,$B$21*B$9+IF($C$21&lt;=B$8,$C$21,B$8+($C$21-B$8)*B$10)+12*N(B$13))-MIN(N(B$12),MIN(B$11,$B$21*B$9+IF($C$21&lt;=B$8,$C$21,B$8+($C$21-B$8)*B$10)+12*N(B$13))))</f>
        <v/>
      </c>
      <c r="C26" s="15">
        <f>IF(C$7="","",C$7*12+MIN(C$11,$B$21*C$9+IF($C$21&lt;=C$8,$C$21,C$8+($C$21-C$8)*C$10)+12*N(C$13))-MIN(N(C$12),MIN(C$11,$B$21*C$9+IF($C$21&lt;=C$8,$C$21,C$8+($C$21-C$8)*C$10)+12*N(C$13))))</f>
        <v/>
      </c>
      <c r="D26" s="15">
        <f>IF(D$7="","",D$7*12+MIN(D$11,$B$21*D$9+IF($C$21&lt;=D$8,$C$21,D$8+($C$21-D$8)*D$10)+12*N(D$13))-MIN(N(D$12),MIN(D$11,$B$21*D$9+IF($C$21&lt;=D$8,$C$21,D$8+($C$21-D$8)*D$10)+12*N(D$13))))</f>
        <v/>
      </c>
      <c r="E26" s="15">
        <f>IF(E$7="","",E$7*12+MIN(E$11,$B$21*E$9+IF($C$21&lt;=E$8,$C$21,E$8+($C$21-E$8)*E$10)+12*N(E$13))-MIN(N(E$12),MIN(E$11,$B$21*E$9+IF($C$21&lt;=E$8,$C$21,E$8+($C$21-E$8)*E$10)+12*N(E$13))))</f>
        <v/>
      </c>
      <c r="F26" s="16">
        <f>IF(COUNT(B26:E26)=0,"",INDEX($B$24:$E$24,MATCH(MIN(B26:E26),B26:E26,0)))</f>
        <v/>
      </c>
    </row>
    <row r="27" ht="32" customHeight="1">
      <c r="A27" s="12" t="inlineStr">
        <is>
          <t>Bad year</t>
        </is>
      </c>
      <c r="B27" s="15">
        <f>IF(B$7="","",B$7*12+MIN(B$11,$B$22*B$9+IF($C$22&lt;=B$8,$C$22,B$8+($C$22-B$8)*B$10)+12*N(B$13))-MIN(N(B$12),MIN(B$11,$B$22*B$9+IF($C$22&lt;=B$8,$C$22,B$8+($C$22-B$8)*B$10)+12*N(B$13))))</f>
        <v/>
      </c>
      <c r="C27" s="15">
        <f>IF(C$7="","",C$7*12+MIN(C$11,$B$22*C$9+IF($C$22&lt;=C$8,$C$22,C$8+($C$22-C$8)*C$10)+12*N(C$13))-MIN(N(C$12),MIN(C$11,$B$22*C$9+IF($C$22&lt;=C$8,$C$22,C$8+($C$22-C$8)*C$10)+12*N(C$13))))</f>
        <v/>
      </c>
      <c r="D27" s="15">
        <f>IF(D$7="","",D$7*12+MIN(D$11,$B$22*D$9+IF($C$22&lt;=D$8,$C$22,D$8+($C$22-D$8)*D$10)+12*N(D$13))-MIN(N(D$12),MIN(D$11,$B$22*D$9+IF($C$22&lt;=D$8,$C$22,D$8+($C$22-D$8)*D$10)+12*N(D$13))))</f>
        <v/>
      </c>
      <c r="E27" s="15">
        <f>IF(E$7="","",E$7*12+MIN(E$11,$B$22*E$9+IF($C$22&lt;=E$8,$C$22,E$8+($C$22-E$8)*E$10)+12*N(E$13))-MIN(N(E$12),MIN(E$11,$B$22*E$9+IF($C$22&lt;=E$8,$C$22,E$8+($C$22-E$8)*E$10)+12*N(E$13))))</f>
        <v/>
      </c>
      <c r="F27" s="16">
        <f>IF(COUNT(B27:E27)=0,"",INDEX($B$24:$E$24,MATCH(MIN(B27:E27),B27:E27,0)))</f>
        <v/>
      </c>
    </row>
    <row r="28">
      <c r="A28" s="2" t="n"/>
      <c r="B28" s="2" t="n"/>
      <c r="C28" s="2" t="n"/>
      <c r="D28" s="2" t="n"/>
      <c r="E28" s="2" t="n"/>
      <c r="F28" s="2" t="n"/>
    </row>
    <row r="29" ht="32" customHeight="1">
      <c r="A29" s="4" t="inlineStr">
        <is>
          <t>Out-of-pocket for care, capped at the max (before premiums and employer money)</t>
        </is>
      </c>
      <c r="B29" s="5">
        <f>B24</f>
        <v/>
      </c>
      <c r="C29" s="5">
        <f>C24</f>
        <v/>
      </c>
      <c r="D29" s="5">
        <f>D24</f>
        <v/>
      </c>
      <c r="E29" s="5">
        <f>E24</f>
        <v/>
      </c>
      <c r="F29" s="2" t="n"/>
    </row>
    <row r="30">
      <c r="A30" s="12" t="inlineStr">
        <is>
          <t>Light year</t>
        </is>
      </c>
      <c r="B30" s="17">
        <f>IF(B$7="","",MIN(B$11,$B$20*B$9+IF($C$20&lt;=B$8,$C$20,B$8+($C$20-B$8)*B$10)+12*N(B$13)))</f>
        <v/>
      </c>
      <c r="C30" s="17">
        <f>IF(C$7="","",MIN(C$11,$B$20*C$9+IF($C$20&lt;=C$8,$C$20,C$8+($C$20-C$8)*C$10)+12*N(C$13)))</f>
        <v/>
      </c>
      <c r="D30" s="17">
        <f>IF(D$7="","",MIN(D$11,$B$20*D$9+IF($C$20&lt;=D$8,$C$20,D$8+($C$20-D$8)*D$10)+12*N(D$13)))</f>
        <v/>
      </c>
      <c r="E30" s="17">
        <f>IF(E$7="","",MIN(E$11,$B$20*E$9+IF($C$20&lt;=E$8,$C$20,E$8+($C$20-E$8)*E$10)+12*N(E$13)))</f>
        <v/>
      </c>
      <c r="F30" s="2" t="n"/>
    </row>
    <row r="31">
      <c r="A31" s="12" t="inlineStr">
        <is>
          <t>Medium year</t>
        </is>
      </c>
      <c r="B31" s="17">
        <f>IF(B$7="","",MIN(B$11,$B$21*B$9+IF($C$21&lt;=B$8,$C$21,B$8+($C$21-B$8)*B$10)+12*N(B$13)))</f>
        <v/>
      </c>
      <c r="C31" s="17">
        <f>IF(C$7="","",MIN(C$11,$B$21*C$9+IF($C$21&lt;=C$8,$C$21,C$8+($C$21-C$8)*C$10)+12*N(C$13)))</f>
        <v/>
      </c>
      <c r="D31" s="17">
        <f>IF(D$7="","",MIN(D$11,$B$21*D$9+IF($C$21&lt;=D$8,$C$21,D$8+($C$21-D$8)*D$10)+12*N(D$13)))</f>
        <v/>
      </c>
      <c r="E31" s="17">
        <f>IF(E$7="","",MIN(E$11,$B$21*E$9+IF($C$21&lt;=E$8,$C$21,E$8+($C$21-E$8)*E$10)+12*N(E$13)))</f>
        <v/>
      </c>
      <c r="F31" s="2" t="n"/>
    </row>
    <row r="32">
      <c r="A32" s="12" t="inlineStr">
        <is>
          <t>Bad year</t>
        </is>
      </c>
      <c r="B32" s="17">
        <f>IF(B$7="","",MIN(B$11,$B$22*B$9+IF($C$22&lt;=B$8,$C$22,B$8+($C$22-B$8)*B$10)+12*N(B$13)))</f>
        <v/>
      </c>
      <c r="C32" s="17">
        <f>IF(C$7="","",MIN(C$11,$B$22*C$9+IF($C$22&lt;=C$8,$C$22,C$8+($C$22-C$8)*C$10)+12*N(C$13)))</f>
        <v/>
      </c>
      <c r="D32" s="17">
        <f>IF(D$7="","",MIN(D$11,$B$22*D$9+IF($C$22&lt;=D$8,$C$22,D$8+($C$22-D$8)*D$10)+12*N(D$13)))</f>
        <v/>
      </c>
      <c r="E32" s="17">
        <f>IF(E$7="","",MIN(E$11,$B$22*E$9+IF($C$22&lt;=E$8,$C$22,E$8+($C$22-E$8)*E$10)+12*N(E$13)))</f>
        <v/>
      </c>
      <c r="F32" s="2" t="n"/>
    </row>
    <row r="33">
      <c r="A33" s="2" t="n"/>
      <c r="B33" s="2" t="n"/>
      <c r="C33" s="2" t="n"/>
      <c r="D33" s="2" t="n"/>
      <c r="E33" s="2" t="n"/>
      <c r="F33" s="2" t="n"/>
    </row>
    <row r="34">
      <c r="A34" s="18" t="inlineStr">
        <is>
          <t>How the math works</t>
        </is>
      </c>
      <c r="B34" s="2" t="n"/>
      <c r="C34" s="2" t="n"/>
      <c r="D34" s="2" t="n"/>
      <c r="E34" s="2" t="n"/>
      <c r="F34" s="2" t="n"/>
    </row>
    <row r="35" ht="30" customHeight="1">
      <c r="A35" s="3" t="inlineStr">
        <is>
          <t>• Office visits cost the copay each (this sheet assumes the copay applies even before the deductible; some plans only start copays after it).</t>
        </is>
      </c>
      <c r="B35" s="2" t="n"/>
      <c r="C35" s="2" t="n"/>
      <c r="D35" s="2" t="n"/>
      <c r="E35" s="2" t="n"/>
      <c r="F35" s="2" t="n"/>
    </row>
    <row r="36" ht="30" customHeight="1">
      <c r="A36" s="3" t="inlineStr">
        <is>
          <t>• Big bills: you pay everything up to the deductible, then your coinsurance share of the rest.</t>
        </is>
      </c>
      <c r="B36" s="2" t="n"/>
      <c r="C36" s="2" t="n"/>
      <c r="D36" s="2" t="n"/>
      <c r="E36" s="2" t="n"/>
      <c r="F36" s="2" t="n"/>
    </row>
    <row r="37" ht="32" customHeight="1">
      <c r="A37" s="3" t="inlineStr">
        <is>
          <t>• Prescriptions: the monthly cost x 12 is added to your out-of-pocket costs. Simplifying assumption: the drug costs the same every month and counts toward the out-of-pocket max. Check the plan documents; some plans handle drugs differently.</t>
        </is>
      </c>
      <c r="B37" s="2" t="n"/>
      <c r="C37" s="2" t="n"/>
      <c r="D37" s="2" t="n"/>
      <c r="E37" s="2" t="n"/>
      <c r="F37" s="2" t="n"/>
    </row>
    <row r="38" ht="30" customHeight="1">
      <c r="A38" s="3" t="inlineStr">
        <is>
          <t>• Copays + deductible + coinsurance + prescriptions stop at the out-of-pocket maximum. Premiums don't count toward that max, so they're added on top.</t>
        </is>
      </c>
      <c r="B38" s="2" t="n"/>
      <c r="C38" s="2" t="n"/>
      <c r="D38" s="2" t="n"/>
      <c r="E38" s="2" t="n"/>
      <c r="F38" s="2" t="n"/>
    </row>
    <row r="39" ht="32" customHeight="1">
      <c r="A39" s="3" t="inlineStr">
        <is>
          <t>• Employer HSA/HRA money is subtracted after the cap, and only up to what you'd spend on care that year. With an HSA, unspent money stays in your account, so the real advantage can be bigger.</t>
        </is>
      </c>
      <c r="B39" s="2" t="n"/>
      <c r="C39" s="2" t="n"/>
      <c r="D39" s="2" t="n"/>
      <c r="E39" s="2" t="n"/>
      <c r="F39" s="2" t="n"/>
    </row>
    <row r="40" ht="32" customHeight="1">
      <c r="A40" s="3" t="inlineStr">
        <is>
          <t>• Ignored here: out-of-network bills, anything the plan doesn't cover, family deductibles, and the tax savings on your own HSA contributions. Treat the result as a rough comparison, not a quote.</t>
        </is>
      </c>
      <c r="B40" s="2" t="n"/>
      <c r="C40" s="2" t="n"/>
      <c r="D40" s="2" t="n"/>
      <c r="E40" s="2" t="n"/>
      <c r="F40" s="2" t="n"/>
    </row>
  </sheetData>
  <mergeCells count="8">
    <mergeCell ref="A38:F38"/>
    <mergeCell ref="A2:F2"/>
    <mergeCell ref="A36:F36"/>
    <mergeCell ref="A37:F37"/>
    <mergeCell ref="A40:F40"/>
    <mergeCell ref="A35:F35"/>
    <mergeCell ref="A3:F3"/>
    <mergeCell ref="A39:F39"/>
  </mergeCell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2026-10-22T00:56:58Z</dcterms:created>
  <dcterms:modified xmlns:dcterms="http://purl.org/dc/terms/" xmlns:xsi="http://www.w3.org/2001/XMLSchema-instance" xsi:type="dcterms:W3CDTF">2026-10-22T00:56:58Z</dcterms:modified>
</cp:coreProperties>
</file>